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brwncald-my.sharepoint.com/personal/meconomy_brwncald_com/Documents/Documents/PWC/"/>
    </mc:Choice>
  </mc:AlternateContent>
  <xr:revisionPtr revIDLastSave="0" documentId="8_{4013AF93-DB7F-4546-A03A-B98DD33F79F7}" xr6:coauthVersionLast="47" xr6:coauthVersionMax="47" xr10:uidLastSave="{00000000-0000-0000-0000-000000000000}"/>
  <bookViews>
    <workbookView xWindow="-28920" yWindow="-120" windowWidth="29040" windowHeight="15720" activeTab="1" xr2:uid="{B88A5898-C1EF-4A5D-8508-2A63660982EF}"/>
  </bookViews>
  <sheets>
    <sheet name="PWC 2026_Large Group Registrati" sheetId="1" r:id="rId1"/>
    <sheet name="Summary Ticket Count" sheetId="4" r:id="rId2"/>
    <sheet name="Registration Details" sheetId="3" r:id="rId3"/>
    <sheet name="Drop Down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4" l="1"/>
  <c r="I3" i="4"/>
  <c r="I4" i="4"/>
  <c r="I5" i="4"/>
  <c r="D2" i="4"/>
  <c r="D3" i="4"/>
  <c r="D4" i="4"/>
  <c r="D5" i="4"/>
  <c r="D6" i="4"/>
  <c r="D7" i="4"/>
  <c r="D8" i="4"/>
  <c r="D9" i="4"/>
  <c r="D10" i="4"/>
  <c r="D11" i="4"/>
  <c r="D12" i="4"/>
  <c r="D13" i="4"/>
  <c r="D14" i="4"/>
  <c r="D15" i="4"/>
  <c r="D16" i="4"/>
  <c r="G5" i="4"/>
  <c r="G4" i="4"/>
  <c r="G3" i="4"/>
  <c r="G2" i="4"/>
  <c r="B16" i="4"/>
  <c r="B15" i="4"/>
  <c r="B14" i="4"/>
  <c r="B13" i="4"/>
  <c r="B12" i="4"/>
  <c r="B11" i="4"/>
  <c r="B10" i="4"/>
  <c r="B9" i="4"/>
  <c r="B8" i="4"/>
  <c r="B7" i="4"/>
  <c r="B6" i="4"/>
  <c r="B5" i="4"/>
  <c r="B4" i="4"/>
  <c r="B3" i="4"/>
  <c r="B2" i="4"/>
  <c r="F16" i="3"/>
  <c r="E16" i="3"/>
  <c r="D16" i="3"/>
  <c r="F13" i="3"/>
  <c r="E13" i="3"/>
  <c r="D13" i="3"/>
  <c r="F10" i="3"/>
  <c r="E10" i="3"/>
  <c r="D10" i="3"/>
  <c r="F7" i="3"/>
  <c r="E7" i="3"/>
  <c r="D7" i="3"/>
  <c r="F4" i="3"/>
  <c r="E4" i="3"/>
  <c r="D4" i="3"/>
</calcChain>
</file>

<file path=xl/sharedStrings.xml><?xml version="1.0" encoding="utf-8"?>
<sst xmlns="http://schemas.openxmlformats.org/spreadsheetml/2006/main" count="162" uniqueCount="92">
  <si>
    <t>Pacific Water Conference 2026 - Large Group Registration Form</t>
  </si>
  <si>
    <t>Attendee #</t>
  </si>
  <si>
    <t>First Name*</t>
  </si>
  <si>
    <t>Last Name*</t>
  </si>
  <si>
    <t>Company*</t>
  </si>
  <si>
    <t>AWWA/WEF ID</t>
  </si>
  <si>
    <t>Email*</t>
  </si>
  <si>
    <t>Phone Number*
(xxx)xxx-xxxx</t>
  </si>
  <si>
    <t>Address*</t>
  </si>
  <si>
    <t>Dietary Restrictions</t>
  </si>
  <si>
    <t>Pre-Conference Only: Non-Member</t>
  </si>
  <si>
    <t>Pre-Conference Only: Retried</t>
  </si>
  <si>
    <t>Pre-Conference Only: Student</t>
  </si>
  <si>
    <t>Pre-Conference Only: WEF/AWWA Member</t>
  </si>
  <si>
    <t>Pre-Conference Only: WEF/AWWA Operator</t>
  </si>
  <si>
    <t>Full Conference (2Days): Non-Member</t>
  </si>
  <si>
    <t>Full Conference (2Days): Retired</t>
  </si>
  <si>
    <t>Full Conference (2Days): Student</t>
  </si>
  <si>
    <t>Full Conference (2Days): WEF/AWWA Member</t>
  </si>
  <si>
    <t>Full Conference (2Days): WEFF/AWWA Operator</t>
  </si>
  <si>
    <t>3-Day Conference Package: Non-Member</t>
  </si>
  <si>
    <t>3-Day Conference Package: Retired</t>
  </si>
  <si>
    <t>3-Day Conference Package: Student</t>
  </si>
  <si>
    <t>3-Day Conference Package: WEF/AWWA Member</t>
  </si>
  <si>
    <t>3-Day Conference Package: WEFF/AWWA Operator</t>
  </si>
  <si>
    <t>Registration Type</t>
  </si>
  <si>
    <t>Ticket</t>
  </si>
  <si>
    <t>Item Description</t>
  </si>
  <si>
    <t>PWC 2026 - Early Bird
Ends on December 5, 2025</t>
  </si>
  <si>
    <t>PWC 2026 - Regular
Ends on December 31, 2025</t>
  </si>
  <si>
    <t>PWC 2026 - Late
Ends on January 31, 2026</t>
  </si>
  <si>
    <t>Inclusions</t>
  </si>
  <si>
    <t>Exclusions</t>
  </si>
  <si>
    <t>Add-ons Options</t>
  </si>
  <si>
    <t>WEF/AWWA Member</t>
  </si>
  <si>
    <t>Pre-Conference Only</t>
  </si>
  <si>
    <t xml:space="preserve">Select "Pre-Conference Only" if you're not attending the Two-Day Conference.
Access to the Pre-Conference
Wednesday, February 11
Includes parking and lunch for the Pre-Conference
</t>
  </si>
  <si>
    <t>- Pre-Conference Parking
- Lunch</t>
  </si>
  <si>
    <t>- Conference Day 1
- Conference Day 2
- Meet &amp; Greet (Day 1)
- Banquet (Day 2)</t>
  </si>
  <si>
    <t>N/A</t>
  </si>
  <si>
    <t>2-Day Conference</t>
  </si>
  <si>
    <t xml:space="preserve">Access to the Two-Day Conference
Wednesday, February 11 and Thursday, February 12 
Includes access to the evening Meet &amp; Greet (2/11/25), evening Banquet (2/12/25), parking on both days, and lunch for both days.
Does not come with access to the Pre-Conference.  </t>
  </si>
  <si>
    <t>- Parking (Day 1, Day 2)
- Lunch (Day 1, Day 2)
- Meet &amp; Greet (2/11/25)
- Banquet (2/12/25)</t>
  </si>
  <si>
    <t>- Pre-Conference</t>
  </si>
  <si>
    <t>3-Day Conference Package</t>
  </si>
  <si>
    <t>Access to the Pre-Conference and the Two-Day Conference
Wednesday, February 11 and Thursday, February 12 
Includes access to the evening Meet &amp; Greet (2/11/25), evening Banquet (2/12/25), parking on all three days, and lunch for all three both days.</t>
  </si>
  <si>
    <t>- Parking (All three days)
- Lunch (All three days) 
- Meet &amp; Greet (2/11/25)
- Banquet (2/12/25)</t>
  </si>
  <si>
    <t>WEF/AWWA Member - Operator</t>
  </si>
  <si>
    <t xml:space="preserve">Access to the Two-Day Conference
Wednesday, February 11 and Thursday, February 12 
Includes parking on both days and lunch for both days.
Does not come with access to the Pre-Conference, the evening Meet &amp; Greet (2/11/25), or the evening Banquet (2/12/25).  </t>
  </si>
  <si>
    <t>- Parking (Day 1, Day 2)
- Lunch (Day 1, Day 2)</t>
  </si>
  <si>
    <t>- Pre-Conference
- Meet &amp; Greet (2/11/2026)
- Banquet (2/12/2026)</t>
  </si>
  <si>
    <t xml:space="preserve">
- Meet &amp; Greet on 2/11/25 ($175)
- Banquet on 2/12/25 ($175)</t>
  </si>
  <si>
    <t xml:space="preserve">Access to the Pre-Conference and the Two-Day Conference
Wednesday, February 11 and Thursday, February 12 
Includes parking on all three days and lunch for all three both days.
Does not come with access to the evening Meet &amp; Greet (2/11/25) or the evening Banquet (2/12/25).  </t>
  </si>
  <si>
    <t>- Parking (All three Days)
- Lunch (All three days)</t>
  </si>
  <si>
    <t>- Meet &amp; Greet (2/11/2026)
- Banquet (2/12/2026)</t>
  </si>
  <si>
    <t>Non-Member</t>
  </si>
  <si>
    <t>Retired</t>
  </si>
  <si>
    <t xml:space="preserve">- Parking (Day 1, Day 2)
- Lunch (Day 1, Day 2)
</t>
  </si>
  <si>
    <t>- Pre-Conference
- Meet &amp; Greet (Day 1)
- Banquet (Day 2)</t>
  </si>
  <si>
    <t>- Meet &amp; Greet ($175)
- Banquet on ($175)</t>
  </si>
  <si>
    <t xml:space="preserve">- Parking (All three days)
- Lunch (All three days) 
</t>
  </si>
  <si>
    <t>- Meet &amp; Greet (Day 1)
- Banquet (Day 2)</t>
  </si>
  <si>
    <t>- Meet &amp; Greet ($175)
- Banquet ($175)</t>
  </si>
  <si>
    <t>Student</t>
  </si>
  <si>
    <t>Pre-Conference Track
(If applicable)</t>
  </si>
  <si>
    <t>Young Professionals</t>
  </si>
  <si>
    <t>Water Operators</t>
  </si>
  <si>
    <t>WW Operators</t>
  </si>
  <si>
    <t>Wastewater</t>
  </si>
  <si>
    <t>Stormwater</t>
  </si>
  <si>
    <t xml:space="preserve">Cybersecurity </t>
  </si>
  <si>
    <t>Ticket *
(Select From Drop Down)</t>
  </si>
  <si>
    <t>Extra Lunch
(Enter Quantity)</t>
  </si>
  <si>
    <t>Extra Parking
(Enter Quantity)</t>
  </si>
  <si>
    <t>Meet &amp; Greet (Day 1)</t>
  </si>
  <si>
    <t>Banquet (Day 2)</t>
  </si>
  <si>
    <t>Ticket Type</t>
  </si>
  <si>
    <t>Number of Tickets to Purchase</t>
  </si>
  <si>
    <t>Add Ons</t>
  </si>
  <si>
    <t>Number Ordered</t>
  </si>
  <si>
    <t>Cost per Ticket</t>
  </si>
  <si>
    <t>Total Cost Ticket Type</t>
  </si>
  <si>
    <t>Cost per Add On</t>
  </si>
  <si>
    <t>Total Cost Add On Type</t>
  </si>
  <si>
    <t xml:space="preserve">STEP 2: AFTER COMPLETING EXCEL GO BACK TO THE REGISTRATION WEBSITE AND SELECT THE NUMBER OF EACH TICKET TYPE AS COUNTED ABOVE. </t>
  </si>
  <si>
    <t xml:space="preserve">STEP 3: PROCEED TO PAYMENT ON WEBSITE. </t>
  </si>
  <si>
    <t>STEP 5: CLICK "I have more than 15 users to add so will prefer to upload an excel template."</t>
  </si>
  <si>
    <t>STEP 4: CONFIRM TOTAL COST MATCHES LINE 17.</t>
  </si>
  <si>
    <t>STEP 1: FILL OUT THE FIRST TAB OF THIS EXCEL SHEET (PWC 2026_Large Group Registrati).</t>
  </si>
  <si>
    <t>STEP 6: UPLOAD THIS EXCEL FILE.</t>
  </si>
  <si>
    <t>STEP 7 : SELECT PAYMENT TYPE AND SUBMIT</t>
  </si>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</sst>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Narrow"/>
      <family val="2"/>
      <scheme val="minor"/>
    </font>
    <font>
      <b/>
      <sz val="14"/>
      <color theme="1"/>
      <name val="Aptos Narrow"/>
      <family val="2"/>
      <scheme val="minor"/>
    </font>
    <font>
      <b/>
      <sz val="16"/>
      <color theme="1"/>
      <name val="Aptos Narrow"/>
      <family val="2"/>
      <scheme val="minor"/>
    </font>
    <font>
      <sz val="14"/>
      <color theme="1"/>
      <name val="Aptos Narrow"/>
      <family val="2"/>
      <scheme val="minor"/>
    </font>
    <font>
      <sz val="8"/>
      <name val="Aptos Narrow"/>
      <family val="2"/>
      <scheme val="minor"/>
    </font>
    <font>
      <sz val="18"/>
      <color theme="1"/>
      <name val="Aptos Narrow"/>
      <family val="2"/>
      <scheme val="minor"/>
    </font>
    <font>
      <sz val="20"/>
      <color theme="1"/>
      <name val="Aptos Narrow"/>
      <family val="2"/>
      <scheme val="minor"/>
    </font>
    <font>
      <b/>
      <sz val="20"/>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7">
    <xf numFmtId="0" fontId="0" fillId="0" borderId="0" xfId="0"/>
    <xf numFmtId="0" fontId="0" fillId="0" borderId="0" xfId="0" applyAlignment="1">
      <alignment horizontal="center"/>
    </xf>
    <xf numFmtId="0" fontId="0" fillId="0" borderId="0" xfId="0"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xf numFmtId="0" fontId="19" fillId="0" borderId="0" xfId="0" applyFont="1" applyAlignment="1">
      <alignment horizontal="left"/>
    </xf>
    <xf numFmtId="0" fontId="20" fillId="33" borderId="10"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11" xfId="0" applyFont="1" applyFill="1" applyBorder="1" applyAlignment="1">
      <alignment horizontal="center" vertical="top"/>
    </xf>
    <xf numFmtId="0" fontId="20" fillId="33" borderId="12"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14" xfId="0" applyFont="1" applyFill="1" applyBorder="1" applyAlignment="1">
      <alignment horizontal="center" vertical="center" wrapText="1"/>
    </xf>
    <xf numFmtId="49" fontId="20" fillId="33" borderId="13" xfId="0" applyNumberFormat="1" applyFont="1" applyFill="1" applyBorder="1" applyAlignment="1">
      <alignment horizontal="center" vertical="center" wrapText="1"/>
    </xf>
    <xf numFmtId="0" fontId="21" fillId="0" borderId="15" xfId="0" applyFont="1" applyBorder="1" applyAlignment="1">
      <alignment horizontal="center" vertical="center"/>
    </xf>
    <xf numFmtId="0" fontId="21" fillId="0" borderId="15" xfId="0" applyFont="1" applyBorder="1" applyAlignment="1">
      <alignment horizontal="left" vertical="top" wrapText="1"/>
    </xf>
    <xf numFmtId="6" fontId="21" fillId="0" borderId="15" xfId="0" applyNumberFormat="1" applyFont="1" applyBorder="1" applyAlignment="1">
      <alignment horizontal="center" vertical="center"/>
    </xf>
    <xf numFmtId="49" fontId="0" fillId="0" borderId="15" xfId="0" applyNumberFormat="1" applyBorder="1" applyAlignment="1">
      <alignment horizontal="center" vertical="center" wrapText="1"/>
    </xf>
    <xf numFmtId="49" fontId="0" fillId="0" borderId="16" xfId="0" applyNumberFormat="1" applyBorder="1" applyAlignment="1">
      <alignment horizontal="center" vertical="center"/>
    </xf>
    <xf numFmtId="0" fontId="21" fillId="0" borderId="18" xfId="0" applyFont="1" applyBorder="1" applyAlignment="1">
      <alignment horizontal="center" vertical="center"/>
    </xf>
    <xf numFmtId="0" fontId="21" fillId="0" borderId="18" xfId="0" applyFont="1" applyBorder="1" applyAlignment="1">
      <alignment horizontal="left" vertical="top" wrapText="1"/>
    </xf>
    <xf numFmtId="6" fontId="21" fillId="0" borderId="18" xfId="0" applyNumberFormat="1" applyFont="1" applyBorder="1" applyAlignment="1">
      <alignment horizontal="center" vertical="center"/>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0" fontId="21" fillId="0" borderId="21" xfId="0" applyFont="1" applyBorder="1" applyAlignment="1">
      <alignment horizontal="center" vertical="center"/>
    </xf>
    <xf numFmtId="0" fontId="21" fillId="0" borderId="21" xfId="0" applyFont="1" applyBorder="1" applyAlignment="1">
      <alignment horizontal="left" vertical="top" wrapText="1"/>
    </xf>
    <xf numFmtId="6" fontId="21" fillId="0" borderId="21" xfId="0" applyNumberFormat="1" applyFont="1" applyBorder="1" applyAlignment="1">
      <alignment horizontal="center" vertical="center"/>
    </xf>
    <xf numFmtId="49" fontId="0" fillId="0" borderId="21"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16" xfId="0" applyNumberFormat="1" applyBorder="1" applyAlignment="1">
      <alignment horizontal="center" vertical="center" wrapText="1"/>
    </xf>
    <xf numFmtId="0" fontId="23" fillId="0" borderId="0" xfId="0" applyFont="1"/>
    <xf numFmtId="0" fontId="24" fillId="0" borderId="0" xfId="0" applyFont="1"/>
    <xf numFmtId="0" fontId="25" fillId="0" borderId="0" xfId="0" applyFont="1"/>
    <xf numFmtId="0" fontId="20" fillId="0" borderId="10" xfId="0" applyFont="1" applyBorder="1" applyAlignment="1">
      <alignment horizontal="center" vertical="center"/>
    </xf>
    <xf numFmtId="0" fontId="20" fillId="0" borderId="17" xfId="0" applyFont="1" applyBorder="1" applyAlignment="1">
      <alignment horizontal="center" vertical="center"/>
    </xf>
    <xf numFmtId="0" fontId="20" fillId="0" borderId="20"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strike val="0"/>
        <outline val="0"/>
        <shadow val="0"/>
        <u val="none"/>
        <vertAlign val="baseline"/>
        <sz val="18"/>
        <color theme="1"/>
        <name val="Aptos Narrow"/>
        <family val="2"/>
        <scheme val="minor"/>
      </font>
      <numFmt numFmtId="0" formatCode="General"/>
    </dxf>
    <dxf>
      <font>
        <strike val="0"/>
        <outline val="0"/>
        <shadow val="0"/>
        <u val="none"/>
        <vertAlign val="baseline"/>
        <sz val="18"/>
        <color theme="1"/>
        <name val="Aptos Narrow"/>
        <family val="2"/>
        <scheme val="minor"/>
      </font>
    </dxf>
    <dxf>
      <font>
        <strike val="0"/>
        <outline val="0"/>
        <shadow val="0"/>
        <u val="none"/>
        <vertAlign val="baseline"/>
        <sz val="18"/>
        <color theme="1"/>
        <name val="Aptos Narrow"/>
        <family val="2"/>
        <scheme val="minor"/>
      </font>
    </dxf>
    <dxf>
      <font>
        <strike val="0"/>
        <outline val="0"/>
        <shadow val="0"/>
        <u val="none"/>
        <vertAlign val="baseline"/>
        <sz val="18"/>
        <color theme="1"/>
        <name val="Aptos Narrow"/>
        <family val="2"/>
        <scheme val="minor"/>
      </font>
    </dxf>
    <dxf>
      <font>
        <strike val="0"/>
        <outline val="0"/>
        <shadow val="0"/>
        <u val="none"/>
        <vertAlign val="baseline"/>
        <sz val="18"/>
        <color theme="1"/>
        <name val="Aptos Narrow"/>
        <family val="2"/>
        <scheme val="minor"/>
      </font>
    </dxf>
    <dxf>
      <font>
        <strike val="0"/>
        <outline val="0"/>
        <shadow val="0"/>
        <u val="none"/>
        <vertAlign val="baseline"/>
        <sz val="18"/>
        <color theme="1"/>
        <name val="Aptos Narrow"/>
        <family val="2"/>
        <scheme val="minor"/>
      </font>
    </dxf>
    <dxf>
      <font>
        <strike val="0"/>
        <outline val="0"/>
        <shadow val="0"/>
        <u val="none"/>
        <vertAlign val="baseline"/>
        <sz val="20"/>
        <color theme="1"/>
        <name val="Aptos Narrow"/>
        <family val="2"/>
        <scheme val="minor"/>
      </font>
      <numFmt numFmtId="0" formatCode="General"/>
    </dxf>
    <dxf>
      <font>
        <strike val="0"/>
        <outline val="0"/>
        <shadow val="0"/>
        <u val="none"/>
        <vertAlign val="baseline"/>
        <sz val="20"/>
        <color theme="1"/>
        <name val="Aptos Narrow"/>
        <family val="2"/>
        <scheme val="minor"/>
      </font>
    </dxf>
    <dxf>
      <font>
        <strike val="0"/>
        <outline val="0"/>
        <shadow val="0"/>
        <u val="none"/>
        <vertAlign val="baseline"/>
        <sz val="20"/>
        <color theme="1"/>
        <name val="Aptos Narrow"/>
        <family val="2"/>
        <scheme val="minor"/>
      </font>
    </dxf>
    <dxf>
      <font>
        <strike val="0"/>
        <outline val="0"/>
        <shadow val="0"/>
        <u val="none"/>
        <vertAlign val="baseline"/>
        <sz val="20"/>
        <color theme="1"/>
        <name val="Aptos Narrow"/>
        <family val="2"/>
        <scheme val="minor"/>
      </font>
    </dxf>
    <dxf>
      <font>
        <strike val="0"/>
        <outline val="0"/>
        <shadow val="0"/>
        <u val="none"/>
        <vertAlign val="baseline"/>
        <sz val="20"/>
        <color theme="1"/>
        <name val="Aptos Narrow"/>
        <family val="2"/>
        <scheme val="minor"/>
      </font>
    </dxf>
    <dxf>
      <font>
        <strike val="0"/>
        <outline val="0"/>
        <shadow val="0"/>
        <u val="none"/>
        <vertAlign val="baseline"/>
        <sz val="20"/>
        <color theme="1"/>
        <name val="Aptos Narrow"/>
        <family val="2"/>
        <scheme val="minor"/>
      </font>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theme="1"/>
        <name val="Aptos Narrow"/>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8C076C-3D99-48BA-9B20-7EEEDEBF509D}" name="Table1" displayName="Table1" ref="A2:O52" totalsRowShown="0" headerRowDxfId="28" dataDxfId="27">
  <autoFilter ref="A2:O52" xr:uid="{CB8C076C-3D99-48BA-9B20-7EEEDEBF509D}"/>
  <tableColumns count="15">
    <tableColumn id="1" xr3:uid="{735E7549-F48F-46BB-95FA-42242D311F5A}" name="Attendee #" dataDxfId="26"/>
    <tableColumn id="2" xr3:uid="{2A207223-EC1F-48BF-BE09-78288259FA70}" name="First Name*" dataDxfId="25"/>
    <tableColumn id="3" xr3:uid="{EEE098F1-42B0-4AA3-8BC9-89A34F22B68F}" name="Last Name*" dataDxfId="24"/>
    <tableColumn id="4" xr3:uid="{21E02C19-F8DB-4122-B51C-698C64776DEF}" name="Company*" dataDxfId="23"/>
    <tableColumn id="5" xr3:uid="{6A00C7B0-FC7E-442C-8479-7A12E98636B8}" name="AWWA/WEF ID" dataDxfId="22"/>
    <tableColumn id="6" xr3:uid="{C885154E-049B-45E7-97F7-6822BAA3EF38}" name="Email*" dataDxfId="21"/>
    <tableColumn id="7" xr3:uid="{FCA07AAA-4BED-477A-A460-B04660EA2CDC}" name="Ticket *_x000a_(Select From Drop Down)" dataDxfId="20"/>
    <tableColumn id="12" xr3:uid="{DBE5567D-1587-400E-BB9B-FF200166977E}" name="Pre-Conference Track_x000a_(If applicable)" dataDxfId="19"/>
    <tableColumn id="8" xr3:uid="{F2D8201D-B2CF-4325-88E4-ECC9FE031F9C}" name="Extra Lunch_x000a_(Enter Quantity)" dataDxfId="18"/>
    <tableColumn id="13" xr3:uid="{6C7FF833-38AE-4027-AD38-BE8B3DDA6812}" name="Extra Parking_x000a_(Enter Quantity)" dataDxfId="17"/>
    <tableColumn id="14" xr3:uid="{9934A10F-ACEB-4F9A-84F1-2B945001F090}" name="Meet &amp; Greet (Day 1)" dataDxfId="16"/>
    <tableColumn id="15" xr3:uid="{908C5F6E-A999-466B-8AEA-61AC2385DB9E}" name="Banquet (Day 2)" dataDxfId="15"/>
    <tableColumn id="9" xr3:uid="{324F686B-2590-47B0-8693-80AE0373B1FB}" name="Phone Number*_x000a_(xxx)xxx-xxxx" dataDxfId="14"/>
    <tableColumn id="10" xr3:uid="{743867E6-3FF8-47C8-B015-7B8EDF42B484}" name="Address*" dataDxfId="13"/>
    <tableColumn id="11" xr3:uid="{C99C41BD-D522-4A27-BF8D-4C6772AB96C6}" name="Dietary Restrictions" dataDxfId="12"/>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5DC8CA-3BED-4FB2-84B1-47CC14D144C0}" name="Table2" displayName="Table2" ref="A1:D16" totalsRowShown="0" headerRowDxfId="11" dataDxfId="10">
  <autoFilter ref="A1:D16" xr:uid="{CA5DC8CA-3BED-4FB2-84B1-47CC14D144C0}"/>
  <tableColumns count="4">
    <tableColumn id="1" xr3:uid="{AF58A30D-5D5B-4F74-8804-480BCBDC16D5}" name="Ticket Type" dataDxfId="9"/>
    <tableColumn id="2" xr3:uid="{7FC927AE-6174-4CF3-97C7-E78932C02704}" name="Number of Tickets to Purchase" dataDxfId="8"/>
    <tableColumn id="3" xr3:uid="{5078078D-207E-497C-A808-64722EC22988}" name="Cost per Ticket" dataDxfId="7"/>
    <tableColumn id="4" xr3:uid="{EEC313B2-7E08-4D11-AE2D-C2A6F97E923C}" name="Total Cost Ticket Type" dataDxfId="6">
      <calculatedColumnFormula>Table2[[#This Row],[Number of Tickets to Purchase]]*Table2[[#This Row],[Cost per Ticket]]</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25E640-4981-4603-9E30-8607C611614C}" name="Table3" displayName="Table3" ref="F1:I5" totalsRowShown="0" headerRowDxfId="5" dataDxfId="4">
  <autoFilter ref="F1:I5" xr:uid="{AF25E640-4981-4603-9E30-8607C611614C}"/>
  <tableColumns count="4">
    <tableColumn id="1" xr3:uid="{340DF9D7-557B-4BA4-8AA5-4E7A886FCCE1}" name="Add Ons" dataDxfId="3"/>
    <tableColumn id="2" xr3:uid="{657E8064-A7BA-4069-A452-08CA7AE721E2}" name="Number Ordered" dataDxfId="2"/>
    <tableColumn id="3" xr3:uid="{0529F39D-39D3-4A41-87A1-2039D6CBA6E1}" name="Cost per Add On" dataDxfId="1"/>
    <tableColumn id="4" xr3:uid="{41A4452A-B827-4826-AE8A-D4234413A446}" name="Total Cost Add On Type" dataDxfId="0">
      <calculatedColumnFormula>Table3[[#This Row],[Cost per Add On]]*Table3[[#This Row],[Number Ordered]]</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A680-F87D-4FAF-B5AE-34F9DB3184AD}">
  <dimension ref="A1:O52"/>
  <sheetViews>
    <sheetView zoomScale="85" zoomScaleNormal="85" workbookViewId="0">
      <pane ySplit="1" topLeftCell="A2" activePane="bottomLeft" state="frozen"/>
      <selection pane="bottomLeft" activeCell="H24" sqref="H24"/>
    </sheetView>
  </sheetViews>
  <sheetFormatPr defaultRowHeight="14.5" x14ac:dyDescent="0.35"/>
  <cols>
    <col min="1" max="1" width="12" style="1" customWidth="1"/>
    <col min="2" max="15" width="32.453125" style="2" customWidth="1"/>
  </cols>
  <sheetData>
    <row r="1" spans="1:15" ht="18.5" x14ac:dyDescent="0.45">
      <c r="A1" s="6" t="s">
        <v>0</v>
      </c>
    </row>
    <row r="2" spans="1:15" s="5" customFormat="1" ht="32" x14ac:dyDescent="0.4">
      <c r="A2" s="3" t="s">
        <v>1</v>
      </c>
      <c r="B2" s="3" t="s">
        <v>2</v>
      </c>
      <c r="C2" s="3" t="s">
        <v>3</v>
      </c>
      <c r="D2" s="3" t="s">
        <v>4</v>
      </c>
      <c r="E2" s="3" t="s">
        <v>5</v>
      </c>
      <c r="F2" s="3" t="s">
        <v>6</v>
      </c>
      <c r="G2" s="4" t="s">
        <v>71</v>
      </c>
      <c r="H2" s="4" t="s">
        <v>64</v>
      </c>
      <c r="I2" s="4" t="s">
        <v>72</v>
      </c>
      <c r="J2" s="4" t="s">
        <v>73</v>
      </c>
      <c r="K2" s="4" t="s">
        <v>74</v>
      </c>
      <c r="L2" s="4" t="s">
        <v>75</v>
      </c>
      <c r="M2" s="4" t="s">
        <v>7</v>
      </c>
      <c r="N2" s="3" t="s">
        <v>8</v>
      </c>
      <c r="O2" s="3" t="s">
        <v>9</v>
      </c>
    </row>
    <row r="3" spans="1:15" x14ac:dyDescent="0.35">
      <c r="A3" s="1">
        <v>1</v>
      </c>
    </row>
    <row r="4" spans="1:15" x14ac:dyDescent="0.35">
      <c r="A4" s="1">
        <v>2</v>
      </c>
    </row>
    <row r="5" spans="1:15" x14ac:dyDescent="0.35">
      <c r="A5" s="1">
        <v>3</v>
      </c>
    </row>
    <row r="6" spans="1:15" x14ac:dyDescent="0.35">
      <c r="A6" s="1">
        <v>4</v>
      </c>
    </row>
    <row r="7" spans="1:15" x14ac:dyDescent="0.35">
      <c r="A7" s="1">
        <v>5</v>
      </c>
    </row>
    <row r="8" spans="1:15" x14ac:dyDescent="0.35">
      <c r="A8" s="1">
        <v>6</v>
      </c>
    </row>
    <row r="9" spans="1:15" x14ac:dyDescent="0.35">
      <c r="A9" s="1">
        <v>7</v>
      </c>
    </row>
    <row r="10" spans="1:15" x14ac:dyDescent="0.35">
      <c r="A10" s="1">
        <v>8</v>
      </c>
    </row>
    <row r="11" spans="1:15" x14ac:dyDescent="0.35">
      <c r="A11" s="1">
        <v>9</v>
      </c>
    </row>
    <row r="12" spans="1:15" x14ac:dyDescent="0.35">
      <c r="A12" s="1">
        <v>10</v>
      </c>
    </row>
    <row r="13" spans="1:15" x14ac:dyDescent="0.35">
      <c r="A13" s="1">
        <v>11</v>
      </c>
    </row>
    <row r="14" spans="1:15" x14ac:dyDescent="0.35">
      <c r="A14" s="1">
        <v>12</v>
      </c>
    </row>
    <row r="15" spans="1:15" x14ac:dyDescent="0.35">
      <c r="A15" s="1">
        <v>13</v>
      </c>
    </row>
    <row r="16" spans="1:15" x14ac:dyDescent="0.35">
      <c r="A16" s="1">
        <v>14</v>
      </c>
    </row>
    <row r="17" spans="1:1" x14ac:dyDescent="0.35">
      <c r="A17" s="1">
        <v>15</v>
      </c>
    </row>
    <row r="18" spans="1:1" x14ac:dyDescent="0.35">
      <c r="A18" s="1">
        <v>16</v>
      </c>
    </row>
    <row r="19" spans="1:1" x14ac:dyDescent="0.35">
      <c r="A19" s="1">
        <v>17</v>
      </c>
    </row>
    <row r="20" spans="1:1" x14ac:dyDescent="0.35">
      <c r="A20" s="1">
        <v>18</v>
      </c>
    </row>
    <row r="21" spans="1:1" x14ac:dyDescent="0.35">
      <c r="A21" s="1">
        <v>19</v>
      </c>
    </row>
    <row r="22" spans="1:1" x14ac:dyDescent="0.35">
      <c r="A22" s="1">
        <v>20</v>
      </c>
    </row>
    <row r="23" spans="1:1" x14ac:dyDescent="0.35">
      <c r="A23" s="1">
        <v>21</v>
      </c>
    </row>
    <row r="24" spans="1:1" x14ac:dyDescent="0.35">
      <c r="A24" s="1">
        <v>22</v>
      </c>
    </row>
    <row r="25" spans="1:1" x14ac:dyDescent="0.35">
      <c r="A25" s="1">
        <v>23</v>
      </c>
    </row>
    <row r="26" spans="1:1" x14ac:dyDescent="0.35">
      <c r="A26" s="1">
        <v>24</v>
      </c>
    </row>
    <row r="27" spans="1:1" x14ac:dyDescent="0.35">
      <c r="A27" s="1">
        <v>25</v>
      </c>
    </row>
    <row r="28" spans="1:1" x14ac:dyDescent="0.35">
      <c r="A28" s="1">
        <v>26</v>
      </c>
    </row>
    <row r="29" spans="1:1" x14ac:dyDescent="0.35">
      <c r="A29" s="1">
        <v>27</v>
      </c>
    </row>
    <row r="30" spans="1:1" x14ac:dyDescent="0.35">
      <c r="A30" s="1">
        <v>28</v>
      </c>
    </row>
    <row r="31" spans="1:1" x14ac:dyDescent="0.35">
      <c r="A31" s="1">
        <v>29</v>
      </c>
    </row>
    <row r="32" spans="1:1" x14ac:dyDescent="0.35">
      <c r="A32" s="1">
        <v>30</v>
      </c>
    </row>
    <row r="33" spans="1:1" x14ac:dyDescent="0.35">
      <c r="A33" s="1">
        <v>31</v>
      </c>
    </row>
    <row r="34" spans="1:1" x14ac:dyDescent="0.35">
      <c r="A34" s="1">
        <v>32</v>
      </c>
    </row>
    <row r="35" spans="1:1" x14ac:dyDescent="0.35">
      <c r="A35" s="1">
        <v>33</v>
      </c>
    </row>
    <row r="36" spans="1:1" x14ac:dyDescent="0.35">
      <c r="A36" s="1">
        <v>34</v>
      </c>
    </row>
    <row r="37" spans="1:1" x14ac:dyDescent="0.35">
      <c r="A37" s="1">
        <v>35</v>
      </c>
    </row>
    <row r="38" spans="1:1" x14ac:dyDescent="0.35">
      <c r="A38" s="1">
        <v>36</v>
      </c>
    </row>
    <row r="39" spans="1:1" x14ac:dyDescent="0.35">
      <c r="A39" s="1">
        <v>37</v>
      </c>
    </row>
    <row r="40" spans="1:1" x14ac:dyDescent="0.35">
      <c r="A40" s="1">
        <v>38</v>
      </c>
    </row>
    <row r="41" spans="1:1" x14ac:dyDescent="0.35">
      <c r="A41" s="1">
        <v>39</v>
      </c>
    </row>
    <row r="42" spans="1:1" x14ac:dyDescent="0.35">
      <c r="A42" s="1">
        <v>40</v>
      </c>
    </row>
    <row r="43" spans="1:1" x14ac:dyDescent="0.35">
      <c r="A43" s="1">
        <v>41</v>
      </c>
    </row>
    <row r="44" spans="1:1" x14ac:dyDescent="0.35">
      <c r="A44" s="1">
        <v>42</v>
      </c>
    </row>
    <row r="45" spans="1:1" x14ac:dyDescent="0.35">
      <c r="A45" s="1">
        <v>43</v>
      </c>
    </row>
    <row r="46" spans="1:1" x14ac:dyDescent="0.35">
      <c r="A46" s="1">
        <v>44</v>
      </c>
    </row>
    <row r="47" spans="1:1" x14ac:dyDescent="0.35">
      <c r="A47" s="1">
        <v>45</v>
      </c>
    </row>
    <row r="48" spans="1:1" x14ac:dyDescent="0.35">
      <c r="A48" s="1">
        <v>46</v>
      </c>
    </row>
    <row r="49" spans="1:1" x14ac:dyDescent="0.35">
      <c r="A49" s="1">
        <v>47</v>
      </c>
    </row>
    <row r="50" spans="1:1" x14ac:dyDescent="0.35">
      <c r="A50" s="1">
        <v>48</v>
      </c>
    </row>
    <row r="51" spans="1:1" x14ac:dyDescent="0.35">
      <c r="A51" s="1">
        <v>49</v>
      </c>
    </row>
    <row r="52" spans="1:1" x14ac:dyDescent="0.35">
      <c r="A52" s="1">
        <v>50</v>
      </c>
    </row>
  </sheetData>
  <phoneticPr fontId="22" type="noConversion"/>
  <dataValidations count="1">
    <dataValidation type="list" allowBlank="1" showInputMessage="1" showErrorMessage="1" sqref="K3:L52" xr:uid="{51E59A8F-994B-430A-AF73-D3587C581D6C}">
      <formula1>"Yes, No,"</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899C8CDF-60D4-4773-A05D-724C4F21C6A6}">
          <x14:formula1>
            <xm:f>'Drop Downs'!$A$1:$A$15</xm:f>
          </x14:formula1>
          <xm:sqref>G3:G52</xm:sqref>
        </x14:dataValidation>
        <x14:dataValidation type="list" allowBlank="1" showInputMessage="1" showErrorMessage="1" xr:uid="{957DF596-3C2E-432D-8DBB-7FDF9F6FCE0C}">
          <x14:formula1>
            <xm:f>'Drop Downs'!$A$20:$A$26</xm:f>
          </x14:formula1>
          <xm:sqref>H3:H52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E62D-1380-4A6E-A8FD-0A447BECA88B}">
  <dimension ref="A1:I25"/>
  <sheetViews>
    <sheetView tabSelected="1" zoomScale="80" zoomScaleNormal="80" workbookViewId="0">
      <selection activeCell="A31" sqref="A31"/>
    </sheetView>
  </sheetViews>
  <sheetFormatPr defaultRowHeight="14.5" x14ac:dyDescent="0.35"/>
  <cols>
    <col min="1" max="1" width="78.08984375" bestFit="1" customWidth="1"/>
    <col min="2" max="2" width="28.36328125" customWidth="1"/>
    <col min="3" max="3" width="27" bestFit="1" customWidth="1"/>
    <col min="4" max="4" width="37.6328125" bestFit="1" customWidth="1"/>
    <col min="6" max="6" width="40.7265625" bestFit="1" customWidth="1"/>
    <col min="7" max="7" width="26.26953125" bestFit="1" customWidth="1"/>
    <col min="8" max="8" width="25.7265625" bestFit="1" customWidth="1"/>
    <col min="9" max="9" width="34.7265625" bestFit="1" customWidth="1"/>
  </cols>
  <sheetData>
    <row r="1" spans="1:9" ht="26" x14ac:dyDescent="0.6">
      <c r="A1" s="32" t="s">
        <v>76</v>
      </c>
      <c r="B1" s="32" t="s">
        <v>77</v>
      </c>
      <c r="C1" s="32" t="s">
        <v>80</v>
      </c>
      <c r="D1" s="32" t="s">
        <v>81</v>
      </c>
      <c r="F1" s="31" t="s">
        <v>78</v>
      </c>
      <c r="G1" s="31" t="s">
        <v>79</v>
      </c>
      <c r="H1" s="31" t="s">
        <v>82</v>
      </c>
      <c r="I1" s="31" t="s">
        <v>83</v>
      </c>
    </row>
    <row r="2" spans="1:9" ht="26" x14ac:dyDescent="0.6">
      <c r="A2" s="32" t="s">
        <v>10</v>
      </c>
      <c r="B2" s="32">
        <f>COUNTIF('PWC 2026_Large Group Registrati'!G:G,"Pre-Conference Only: Non-Member")</f>
        <v>0</v>
      </c>
      <c r="C2" s="32">
        <v>300</v>
      </c>
      <c r="D2" s="32">
        <f>Table2[[#This Row],[Number of Tickets to Purchase]]*Table2[[#This Row],[Cost per Ticket]]</f>
        <v>0</v>
      </c>
      <c r="F2" s="31" t="s">
        <v>72</v>
      </c>
      <c r="G2" s="31">
        <f>SUM('PWC 2026_Large Group Registrati'!I:I)</f>
        <v>0</v>
      </c>
      <c r="H2" s="31">
        <v>125</v>
      </c>
      <c r="I2" s="31">
        <f>Table3[[#This Row],[Cost per Add On]]*Table3[[#This Row],[Number Ordered]]</f>
        <v>0</v>
      </c>
    </row>
    <row r="3" spans="1:9" ht="26" x14ac:dyDescent="0.6">
      <c r="A3" s="32" t="s">
        <v>11</v>
      </c>
      <c r="B3" s="32">
        <f>COUNTIF('PWC 2026_Large Group Registrati'!G:G,"Pre-Conference Only: Retried")</f>
        <v>0</v>
      </c>
      <c r="C3" s="32">
        <v>150</v>
      </c>
      <c r="D3" s="32">
        <f>Table2[[#This Row],[Number of Tickets to Purchase]]*Table2[[#This Row],[Cost per Ticket]]</f>
        <v>0</v>
      </c>
      <c r="F3" s="31" t="s">
        <v>73</v>
      </c>
      <c r="G3" s="31">
        <f>SUM('PWC 2026_Large Group Registrati'!J:J)</f>
        <v>0</v>
      </c>
      <c r="H3" s="31">
        <v>20</v>
      </c>
      <c r="I3" s="31">
        <f>Table3[[#This Row],[Cost per Add On]]*Table3[[#This Row],[Number Ordered]]</f>
        <v>0</v>
      </c>
    </row>
    <row r="4" spans="1:9" ht="26" x14ac:dyDescent="0.6">
      <c r="A4" s="32" t="s">
        <v>12</v>
      </c>
      <c r="B4" s="32">
        <f>COUNTIF('PWC 2026_Large Group Registrati'!G:G,"Pre-Conference Only: Student")</f>
        <v>0</v>
      </c>
      <c r="C4" s="32">
        <v>50</v>
      </c>
      <c r="D4" s="32">
        <f>Table2[[#This Row],[Number of Tickets to Purchase]]*Table2[[#This Row],[Cost per Ticket]]</f>
        <v>0</v>
      </c>
      <c r="F4" s="31" t="s">
        <v>74</v>
      </c>
      <c r="G4" s="31">
        <f>COUNTIF('PWC 2026_Large Group Registrati'!K:K, "Yes")</f>
        <v>0</v>
      </c>
      <c r="H4" s="31">
        <v>175</v>
      </c>
      <c r="I4" s="31">
        <f>Table3[[#This Row],[Cost per Add On]]*Table3[[#This Row],[Number Ordered]]</f>
        <v>0</v>
      </c>
    </row>
    <row r="5" spans="1:9" ht="26" x14ac:dyDescent="0.6">
      <c r="A5" s="32" t="s">
        <v>13</v>
      </c>
      <c r="B5" s="32">
        <f>COUNTIF('PWC 2026_Large Group Registrati'!G:G,"Pre-Conference Only: WEF/AWWA Member")</f>
        <v>0</v>
      </c>
      <c r="C5" s="32">
        <v>250</v>
      </c>
      <c r="D5" s="32">
        <f>Table2[[#This Row],[Number of Tickets to Purchase]]*Table2[[#This Row],[Cost per Ticket]]</f>
        <v>0</v>
      </c>
      <c r="F5" s="31" t="s">
        <v>75</v>
      </c>
      <c r="G5" s="31">
        <f>COUNTIF('PWC 2026_Large Group Registrati'!L:L,"Yes")</f>
        <v>0</v>
      </c>
      <c r="H5" s="31">
        <v>175</v>
      </c>
      <c r="I5" s="31">
        <f>Table3[[#This Row],[Cost per Add On]]*Table3[[#This Row],[Number Ordered]]</f>
        <v>0</v>
      </c>
    </row>
    <row r="6" spans="1:9" ht="26" x14ac:dyDescent="0.6">
      <c r="A6" s="32" t="s">
        <v>14</v>
      </c>
      <c r="B6" s="32">
        <f>COUNTIF('PWC 2026_Large Group Registrati'!G:G,"Pre-Conference Only: WEF/AWWA Operator")</f>
        <v>0</v>
      </c>
      <c r="C6" s="32">
        <v>250</v>
      </c>
      <c r="D6" s="32">
        <f>Table2[[#This Row],[Number of Tickets to Purchase]]*Table2[[#This Row],[Cost per Ticket]]</f>
        <v>0</v>
      </c>
    </row>
    <row r="7" spans="1:9" ht="26" x14ac:dyDescent="0.6">
      <c r="A7" s="32" t="s">
        <v>15</v>
      </c>
      <c r="B7" s="32">
        <f>COUNTIF('PWC 2026_Large Group Registrati'!G:G,"Full Conference (2Days): Non-Member")</f>
        <v>0</v>
      </c>
      <c r="C7" s="32">
        <v>600</v>
      </c>
      <c r="D7" s="32">
        <f>Table2[[#This Row],[Number of Tickets to Purchase]]*Table2[[#This Row],[Cost per Ticket]]</f>
        <v>0</v>
      </c>
    </row>
    <row r="8" spans="1:9" ht="26" x14ac:dyDescent="0.6">
      <c r="A8" s="32" t="s">
        <v>16</v>
      </c>
      <c r="B8" s="32">
        <f>COUNTIF('PWC 2026_Large Group Registrati'!G:G,"Full Conference (2Days): Retired")</f>
        <v>0</v>
      </c>
      <c r="C8" s="32">
        <v>200</v>
      </c>
      <c r="D8" s="32">
        <f>Table2[[#This Row],[Number of Tickets to Purchase]]*Table2[[#This Row],[Cost per Ticket]]</f>
        <v>0</v>
      </c>
    </row>
    <row r="9" spans="1:9" ht="26" x14ac:dyDescent="0.6">
      <c r="A9" s="32" t="s">
        <v>17</v>
      </c>
      <c r="B9" s="32">
        <f>COUNTIF('PWC 2026_Large Group Registrati'!G:G,"Full Conference (2Days): Student")</f>
        <v>0</v>
      </c>
      <c r="C9" s="32">
        <v>50</v>
      </c>
      <c r="D9" s="32">
        <f>Table2[[#This Row],[Number of Tickets to Purchase]]*Table2[[#This Row],[Cost per Ticket]]</f>
        <v>0</v>
      </c>
    </row>
    <row r="10" spans="1:9" ht="26" x14ac:dyDescent="0.6">
      <c r="A10" s="32" t="s">
        <v>18</v>
      </c>
      <c r="B10" s="32">
        <f>COUNTIF('PWC 2026_Large Group Registrati'!G:G,"Full Conference (2Days): WEF/AWWA Member")</f>
        <v>0</v>
      </c>
      <c r="C10" s="32">
        <v>500</v>
      </c>
      <c r="D10" s="32">
        <f>Table2[[#This Row],[Number of Tickets to Purchase]]*Table2[[#This Row],[Cost per Ticket]]</f>
        <v>0</v>
      </c>
    </row>
    <row r="11" spans="1:9" ht="26" x14ac:dyDescent="0.6">
      <c r="A11" s="32" t="s">
        <v>19</v>
      </c>
      <c r="B11" s="32">
        <f>COUNTIF('PWC 2026_Large Group Registrati'!G:G,"Full Conference (2Days): WEFF/AWWA Operator")</f>
        <v>0</v>
      </c>
      <c r="C11" s="32">
        <v>450</v>
      </c>
      <c r="D11" s="32">
        <f>Table2[[#This Row],[Number of Tickets to Purchase]]*Table2[[#This Row],[Cost per Ticket]]</f>
        <v>0</v>
      </c>
    </row>
    <row r="12" spans="1:9" ht="26" x14ac:dyDescent="0.6">
      <c r="A12" s="32" t="s">
        <v>20</v>
      </c>
      <c r="B12" s="32">
        <f>COUNTIF('PWC 2026_Large Group Registrati'!G:G,"3-Day Conference Package: Non-Member")</f>
        <v>0</v>
      </c>
      <c r="C12" s="32">
        <v>900</v>
      </c>
      <c r="D12" s="32">
        <f>Table2[[#This Row],[Number of Tickets to Purchase]]*Table2[[#This Row],[Cost per Ticket]]</f>
        <v>0</v>
      </c>
    </row>
    <row r="13" spans="1:9" ht="26" x14ac:dyDescent="0.6">
      <c r="A13" s="32" t="s">
        <v>21</v>
      </c>
      <c r="B13" s="32">
        <f>COUNTIF('PWC 2026_Large Group Registrati'!G:G,"3-Day Conference Package: Retired")</f>
        <v>0</v>
      </c>
      <c r="C13" s="32">
        <v>350</v>
      </c>
      <c r="D13" s="32">
        <f>Table2[[#This Row],[Number of Tickets to Purchase]]*Table2[[#This Row],[Cost per Ticket]]</f>
        <v>0</v>
      </c>
    </row>
    <row r="14" spans="1:9" ht="26" x14ac:dyDescent="0.6">
      <c r="A14" s="32" t="s">
        <v>22</v>
      </c>
      <c r="B14" s="32">
        <f>COUNTIF('PWC 2026_Large Group Registrati'!G:G,"3-Day Conference Package: Student")</f>
        <v>0</v>
      </c>
      <c r="C14" s="32">
        <v>100</v>
      </c>
      <c r="D14" s="32">
        <f>Table2[[#This Row],[Number of Tickets to Purchase]]*Table2[[#This Row],[Cost per Ticket]]</f>
        <v>0</v>
      </c>
    </row>
    <row r="15" spans="1:9" ht="26" x14ac:dyDescent="0.6">
      <c r="A15" s="32" t="s">
        <v>23</v>
      </c>
      <c r="B15" s="32">
        <f>COUNTIF('PWC 2026_Large Group Registrati'!G:G,"3-Day Conference Package: WEF/AWWA Member")</f>
        <v>0</v>
      </c>
      <c r="C15" s="32">
        <v>750</v>
      </c>
      <c r="D15" s="32">
        <f>Table2[[#This Row],[Number of Tickets to Purchase]]*Table2[[#This Row],[Cost per Ticket]]</f>
        <v>0</v>
      </c>
    </row>
    <row r="16" spans="1:9" ht="26" x14ac:dyDescent="0.6">
      <c r="A16" s="32" t="s">
        <v>24</v>
      </c>
      <c r="B16" s="32">
        <f>COUNTIF('PWC 2026_Large Group Registrati'!G:G,"3-Day Conference Package: WEFF/AWWA Operator")</f>
        <v>0</v>
      </c>
      <c r="C16" s="32">
        <v>700</v>
      </c>
      <c r="D16" s="32">
        <f>Table2[[#This Row],[Number of Tickets to Purchase]]*Table2[[#This Row],[Cost per Ticket]]</f>
        <v>0</v>
      </c>
    </row>
    <row r="18" spans="1:1" ht="26" x14ac:dyDescent="0.6">
      <c r="A18" s="33" t="s">
        <v>91</v>
      </c>
    </row>
    <row r="19" spans="1:1" ht="26" x14ac:dyDescent="0.6">
      <c r="A19" s="33" t="s">
        <v>88</v>
      </c>
    </row>
    <row r="20" spans="1:1" ht="26" x14ac:dyDescent="0.6">
      <c r="A20" s="33" t="s">
        <v>84</v>
      </c>
    </row>
    <row r="21" spans="1:1" ht="26" x14ac:dyDescent="0.6">
      <c r="A21" s="33" t="s">
        <v>85</v>
      </c>
    </row>
    <row r="22" spans="1:1" ht="26" x14ac:dyDescent="0.6">
      <c r="A22" s="33" t="s">
        <v>87</v>
      </c>
    </row>
    <row r="23" spans="1:1" ht="26" x14ac:dyDescent="0.6">
      <c r="A23" s="33" t="s">
        <v>86</v>
      </c>
    </row>
    <row r="24" spans="1:1" ht="26" x14ac:dyDescent="0.6">
      <c r="A24" s="33" t="s">
        <v>89</v>
      </c>
    </row>
    <row r="25" spans="1:1" ht="26" x14ac:dyDescent="0.6">
      <c r="A25" s="33" t="s">
        <v>90</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2AF47-5A99-4F4B-953F-22158247D658}">
  <dimension ref="A1:I16"/>
  <sheetViews>
    <sheetView zoomScale="70" zoomScaleNormal="70" workbookViewId="0">
      <selection activeCell="C4" sqref="C4"/>
    </sheetView>
  </sheetViews>
  <sheetFormatPr defaultRowHeight="14.5" x14ac:dyDescent="0.35"/>
  <cols>
    <col min="1" max="1" width="50.453125" customWidth="1"/>
    <col min="2" max="2" width="35" bestFit="1" customWidth="1"/>
    <col min="3" max="3" width="134.1796875" customWidth="1"/>
    <col min="4" max="4" width="36.26953125" bestFit="1" customWidth="1"/>
    <col min="5" max="5" width="37.81640625" bestFit="1" customWidth="1"/>
    <col min="6" max="6" width="33.81640625" bestFit="1" customWidth="1"/>
    <col min="7" max="7" width="41.81640625" bestFit="1" customWidth="1"/>
    <col min="8" max="8" width="46.54296875" bestFit="1" customWidth="1"/>
    <col min="9" max="9" width="41.81640625" bestFit="1" customWidth="1"/>
  </cols>
  <sheetData>
    <row r="1" spans="1:9" ht="42.5" thickBot="1" x14ac:dyDescent="0.4">
      <c r="A1" s="7" t="s">
        <v>25</v>
      </c>
      <c r="B1" s="8" t="s">
        <v>26</v>
      </c>
      <c r="C1" s="9" t="s">
        <v>27</v>
      </c>
      <c r="D1" s="10" t="s">
        <v>28</v>
      </c>
      <c r="E1" s="10" t="s">
        <v>29</v>
      </c>
      <c r="F1" s="11" t="s">
        <v>30</v>
      </c>
      <c r="G1" s="12" t="s">
        <v>31</v>
      </c>
      <c r="H1" s="13" t="s">
        <v>32</v>
      </c>
      <c r="I1" s="14" t="s">
        <v>33</v>
      </c>
    </row>
    <row r="2" spans="1:9" ht="129.5" x14ac:dyDescent="0.35">
      <c r="A2" s="34" t="s">
        <v>34</v>
      </c>
      <c r="B2" s="15" t="s">
        <v>35</v>
      </c>
      <c r="C2" s="16" t="s">
        <v>36</v>
      </c>
      <c r="D2" s="17">
        <v>250</v>
      </c>
      <c r="E2" s="17">
        <v>275</v>
      </c>
      <c r="F2" s="17">
        <v>350</v>
      </c>
      <c r="G2" s="18" t="s">
        <v>37</v>
      </c>
      <c r="H2" s="18" t="s">
        <v>38</v>
      </c>
      <c r="I2" s="19" t="s">
        <v>39</v>
      </c>
    </row>
    <row r="3" spans="1:9" ht="150.75" customHeight="1" x14ac:dyDescent="0.35">
      <c r="A3" s="35"/>
      <c r="B3" s="20" t="s">
        <v>40</v>
      </c>
      <c r="C3" s="21" t="s">
        <v>41</v>
      </c>
      <c r="D3" s="22">
        <v>500</v>
      </c>
      <c r="E3" s="22">
        <v>600</v>
      </c>
      <c r="F3" s="22">
        <v>800</v>
      </c>
      <c r="G3" s="23" t="s">
        <v>42</v>
      </c>
      <c r="H3" s="23" t="s">
        <v>43</v>
      </c>
      <c r="I3" s="24" t="s">
        <v>39</v>
      </c>
    </row>
    <row r="4" spans="1:9" ht="117" customHeight="1" thickBot="1" x14ac:dyDescent="0.4">
      <c r="A4" s="36"/>
      <c r="B4" s="25" t="s">
        <v>44</v>
      </c>
      <c r="C4" s="26" t="s">
        <v>45</v>
      </c>
      <c r="D4" s="27">
        <f>D3+D2</f>
        <v>750</v>
      </c>
      <c r="E4" s="27">
        <f>E3+E2</f>
        <v>875</v>
      </c>
      <c r="F4" s="27">
        <f>F3+F2</f>
        <v>1150</v>
      </c>
      <c r="G4" s="28" t="s">
        <v>46</v>
      </c>
      <c r="H4" s="28" t="s">
        <v>39</v>
      </c>
      <c r="I4" s="29" t="s">
        <v>39</v>
      </c>
    </row>
    <row r="5" spans="1:9" ht="129.5" x14ac:dyDescent="0.35">
      <c r="A5" s="34" t="s">
        <v>47</v>
      </c>
      <c r="B5" s="15" t="s">
        <v>35</v>
      </c>
      <c r="C5" s="16" t="s">
        <v>36</v>
      </c>
      <c r="D5" s="17">
        <v>250</v>
      </c>
      <c r="E5" s="17">
        <v>275</v>
      </c>
      <c r="F5" s="17">
        <v>350</v>
      </c>
      <c r="G5" s="18" t="s">
        <v>37</v>
      </c>
      <c r="H5" s="18" t="s">
        <v>38</v>
      </c>
      <c r="I5" s="30" t="s">
        <v>39</v>
      </c>
    </row>
    <row r="6" spans="1:9" ht="111" x14ac:dyDescent="0.35">
      <c r="A6" s="35"/>
      <c r="B6" s="20" t="s">
        <v>40</v>
      </c>
      <c r="C6" s="21" t="s">
        <v>48</v>
      </c>
      <c r="D6" s="22">
        <v>450</v>
      </c>
      <c r="E6" s="22">
        <v>500</v>
      </c>
      <c r="F6" s="22">
        <v>600</v>
      </c>
      <c r="G6" s="23" t="s">
        <v>49</v>
      </c>
      <c r="H6" s="23" t="s">
        <v>50</v>
      </c>
      <c r="I6" s="24" t="s">
        <v>51</v>
      </c>
    </row>
    <row r="7" spans="1:9" ht="133.5" customHeight="1" thickBot="1" x14ac:dyDescent="0.4">
      <c r="A7" s="36"/>
      <c r="B7" s="25" t="s">
        <v>44</v>
      </c>
      <c r="C7" s="26" t="s">
        <v>52</v>
      </c>
      <c r="D7" s="27">
        <f>D6+D5</f>
        <v>700</v>
      </c>
      <c r="E7" s="27">
        <f>E6+E5</f>
        <v>775</v>
      </c>
      <c r="F7" s="27">
        <f>F6+F5</f>
        <v>950</v>
      </c>
      <c r="G7" s="28" t="s">
        <v>53</v>
      </c>
      <c r="H7" s="28" t="s">
        <v>54</v>
      </c>
      <c r="I7" s="29" t="s">
        <v>51</v>
      </c>
    </row>
    <row r="8" spans="1:9" ht="129.5" x14ac:dyDescent="0.35">
      <c r="A8" s="34" t="s">
        <v>55</v>
      </c>
      <c r="B8" s="15" t="s">
        <v>35</v>
      </c>
      <c r="C8" s="16" t="s">
        <v>36</v>
      </c>
      <c r="D8" s="17">
        <v>300</v>
      </c>
      <c r="E8" s="17">
        <v>350</v>
      </c>
      <c r="F8" s="17">
        <v>400</v>
      </c>
      <c r="G8" s="18" t="s">
        <v>37</v>
      </c>
      <c r="H8" s="18" t="s">
        <v>38</v>
      </c>
      <c r="I8" s="19" t="s">
        <v>39</v>
      </c>
    </row>
    <row r="9" spans="1:9" ht="147" customHeight="1" x14ac:dyDescent="0.35">
      <c r="A9" s="35"/>
      <c r="B9" s="20" t="s">
        <v>40</v>
      </c>
      <c r="C9" s="21" t="s">
        <v>41</v>
      </c>
      <c r="D9" s="22">
        <v>600</v>
      </c>
      <c r="E9" s="22">
        <v>700</v>
      </c>
      <c r="F9" s="22">
        <v>900</v>
      </c>
      <c r="G9" s="23" t="s">
        <v>42</v>
      </c>
      <c r="H9" s="23" t="s">
        <v>43</v>
      </c>
      <c r="I9" s="24" t="s">
        <v>39</v>
      </c>
    </row>
    <row r="10" spans="1:9" ht="104.25" customHeight="1" thickBot="1" x14ac:dyDescent="0.4">
      <c r="A10" s="36"/>
      <c r="B10" s="25" t="s">
        <v>44</v>
      </c>
      <c r="C10" s="26" t="s">
        <v>45</v>
      </c>
      <c r="D10" s="27">
        <f>D9+D8</f>
        <v>900</v>
      </c>
      <c r="E10" s="27">
        <f>E9+E8</f>
        <v>1050</v>
      </c>
      <c r="F10" s="27">
        <f>F9+F8</f>
        <v>1300</v>
      </c>
      <c r="G10" s="28" t="s">
        <v>46</v>
      </c>
      <c r="H10" s="28" t="s">
        <v>39</v>
      </c>
      <c r="I10" s="29" t="s">
        <v>39</v>
      </c>
    </row>
    <row r="11" spans="1:9" ht="129.5" x14ac:dyDescent="0.35">
      <c r="A11" s="34" t="s">
        <v>56</v>
      </c>
      <c r="B11" s="15" t="s">
        <v>35</v>
      </c>
      <c r="C11" s="16" t="s">
        <v>36</v>
      </c>
      <c r="D11" s="17">
        <v>150</v>
      </c>
      <c r="E11" s="17">
        <v>175</v>
      </c>
      <c r="F11" s="17">
        <v>200</v>
      </c>
      <c r="G11" s="18" t="s">
        <v>37</v>
      </c>
      <c r="H11" s="18" t="s">
        <v>38</v>
      </c>
      <c r="I11" s="30" t="s">
        <v>39</v>
      </c>
    </row>
    <row r="12" spans="1:9" ht="143.25" customHeight="1" x14ac:dyDescent="0.35">
      <c r="A12" s="35"/>
      <c r="B12" s="20" t="s">
        <v>40</v>
      </c>
      <c r="C12" s="21" t="s">
        <v>41</v>
      </c>
      <c r="D12" s="22">
        <v>200</v>
      </c>
      <c r="E12" s="22">
        <v>250</v>
      </c>
      <c r="F12" s="22">
        <v>300</v>
      </c>
      <c r="G12" s="23" t="s">
        <v>57</v>
      </c>
      <c r="H12" s="23" t="s">
        <v>58</v>
      </c>
      <c r="I12" s="24" t="s">
        <v>59</v>
      </c>
    </row>
    <row r="13" spans="1:9" ht="116.25" customHeight="1" thickBot="1" x14ac:dyDescent="0.4">
      <c r="A13" s="36"/>
      <c r="B13" s="25" t="s">
        <v>44</v>
      </c>
      <c r="C13" s="26" t="s">
        <v>45</v>
      </c>
      <c r="D13" s="27">
        <f>D12+D11</f>
        <v>350</v>
      </c>
      <c r="E13" s="27">
        <f>E12+E11</f>
        <v>425</v>
      </c>
      <c r="F13" s="27">
        <f>F12+F11</f>
        <v>500</v>
      </c>
      <c r="G13" s="28" t="s">
        <v>60</v>
      </c>
      <c r="H13" s="28" t="s">
        <v>61</v>
      </c>
      <c r="I13" s="29" t="s">
        <v>62</v>
      </c>
    </row>
    <row r="14" spans="1:9" ht="129.5" x14ac:dyDescent="0.35">
      <c r="A14" s="34" t="s">
        <v>63</v>
      </c>
      <c r="B14" s="15" t="s">
        <v>35</v>
      </c>
      <c r="C14" s="16" t="s">
        <v>36</v>
      </c>
      <c r="D14" s="17">
        <v>50</v>
      </c>
      <c r="E14" s="17">
        <v>75</v>
      </c>
      <c r="F14" s="17">
        <v>100</v>
      </c>
      <c r="G14" s="18" t="s">
        <v>37</v>
      </c>
      <c r="H14" s="18" t="s">
        <v>38</v>
      </c>
      <c r="I14" s="30" t="s">
        <v>39</v>
      </c>
    </row>
    <row r="15" spans="1:9" ht="111" x14ac:dyDescent="0.35">
      <c r="A15" s="35"/>
      <c r="B15" s="20" t="s">
        <v>40</v>
      </c>
      <c r="C15" s="21" t="s">
        <v>48</v>
      </c>
      <c r="D15" s="22">
        <v>50</v>
      </c>
      <c r="E15" s="22">
        <v>75</v>
      </c>
      <c r="F15" s="22">
        <v>100</v>
      </c>
      <c r="G15" s="23" t="s">
        <v>49</v>
      </c>
      <c r="H15" s="23" t="s">
        <v>58</v>
      </c>
      <c r="I15" s="24" t="s">
        <v>59</v>
      </c>
    </row>
    <row r="16" spans="1:9" ht="130.5" customHeight="1" thickBot="1" x14ac:dyDescent="0.4">
      <c r="A16" s="36"/>
      <c r="B16" s="25" t="s">
        <v>44</v>
      </c>
      <c r="C16" s="26" t="s">
        <v>52</v>
      </c>
      <c r="D16" s="27">
        <f>D15+D14</f>
        <v>100</v>
      </c>
      <c r="E16" s="27">
        <f>E15+E14</f>
        <v>150</v>
      </c>
      <c r="F16" s="27">
        <f>F15+F14</f>
        <v>200</v>
      </c>
      <c r="G16" s="28" t="s">
        <v>53</v>
      </c>
      <c r="H16" s="28" t="s">
        <v>61</v>
      </c>
      <c r="I16" s="29" t="s">
        <v>62</v>
      </c>
    </row>
  </sheetData>
  <mergeCells count="5">
    <mergeCell ref="A2:A4"/>
    <mergeCell ref="A5:A7"/>
    <mergeCell ref="A8:A10"/>
    <mergeCell ref="A11:A13"/>
    <mergeCell ref="A14:A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6C2A-8699-4D61-B54B-34F1490EA01D}">
  <dimension ref="A1:A26"/>
  <sheetViews>
    <sheetView workbookViewId="0">
      <selection sqref="A1:A15"/>
    </sheetView>
  </sheetViews>
  <sheetFormatPr defaultRowHeight="14.5" x14ac:dyDescent="0.35"/>
  <cols>
    <col min="1" max="1" width="45.7265625" bestFit="1" customWidth="1"/>
  </cols>
  <sheetData>
    <row r="1" spans="1:1" x14ac:dyDescent="0.35">
      <c r="A1" t="s">
        <v>10</v>
      </c>
    </row>
    <row r="2" spans="1:1" x14ac:dyDescent="0.35">
      <c r="A2" t="s">
        <v>11</v>
      </c>
    </row>
    <row r="3" spans="1:1" x14ac:dyDescent="0.35">
      <c r="A3" t="s">
        <v>12</v>
      </c>
    </row>
    <row r="4" spans="1:1" x14ac:dyDescent="0.35">
      <c r="A4" t="s">
        <v>13</v>
      </c>
    </row>
    <row r="5" spans="1:1" x14ac:dyDescent="0.35">
      <c r="A5" t="s">
        <v>14</v>
      </c>
    </row>
    <row r="6" spans="1:1" x14ac:dyDescent="0.35">
      <c r="A6" t="s">
        <v>15</v>
      </c>
    </row>
    <row r="7" spans="1:1" x14ac:dyDescent="0.35">
      <c r="A7" t="s">
        <v>16</v>
      </c>
    </row>
    <row r="8" spans="1:1" x14ac:dyDescent="0.35">
      <c r="A8" t="s">
        <v>17</v>
      </c>
    </row>
    <row r="9" spans="1:1" x14ac:dyDescent="0.35">
      <c r="A9" t="s">
        <v>18</v>
      </c>
    </row>
    <row r="10" spans="1:1" x14ac:dyDescent="0.35">
      <c r="A10" t="s">
        <v>19</v>
      </c>
    </row>
    <row r="11" spans="1:1" x14ac:dyDescent="0.35">
      <c r="A11" t="s">
        <v>20</v>
      </c>
    </row>
    <row r="12" spans="1:1" x14ac:dyDescent="0.35">
      <c r="A12" t="s">
        <v>21</v>
      </c>
    </row>
    <row r="13" spans="1:1" x14ac:dyDescent="0.35">
      <c r="A13" t="s">
        <v>22</v>
      </c>
    </row>
    <row r="14" spans="1:1" x14ac:dyDescent="0.35">
      <c r="A14" t="s">
        <v>23</v>
      </c>
    </row>
    <row r="15" spans="1:1" x14ac:dyDescent="0.35">
      <c r="A15" t="s">
        <v>24</v>
      </c>
    </row>
    <row r="20" spans="1:1" x14ac:dyDescent="0.35">
      <c r="A20" t="s">
        <v>70</v>
      </c>
    </row>
    <row r="21" spans="1:1" x14ac:dyDescent="0.35">
      <c r="A21" t="s">
        <v>69</v>
      </c>
    </row>
    <row r="22" spans="1:1" x14ac:dyDescent="0.35">
      <c r="A22" t="s">
        <v>68</v>
      </c>
    </row>
    <row r="23" spans="1:1" x14ac:dyDescent="0.35">
      <c r="A23" t="s">
        <v>66</v>
      </c>
    </row>
    <row r="24" spans="1:1" x14ac:dyDescent="0.35">
      <c r="A24" t="s">
        <v>67</v>
      </c>
    </row>
    <row r="25" spans="1:1" x14ac:dyDescent="0.35">
      <c r="A25" t="s">
        <v>65</v>
      </c>
    </row>
    <row r="26" spans="1:1" x14ac:dyDescent="0.35">
      <c r="A26" t="s">
        <v>39</v>
      </c>
    </row>
  </sheetData>
  <sortState xmlns:xlrd2="http://schemas.microsoft.com/office/spreadsheetml/2017/richdata2" ref="A20:A25">
    <sortCondition ref="A20:A25"/>
  </sortState>
  <pageMargins left="0.7" right="0.7" top="0.75" bottom="0.75" header="0.3" footer="0.3"/>
</worksheet>
</file>

<file path=docMetadata/LabelInfo.xml><?xml version="1.0" encoding="utf-8"?>
<clbl:labelList xmlns:clbl="http://schemas.microsoft.com/office/2020/mipLabelMetadata">
  <clbl:label id="{413c6f2c-219a-4692-97d3-f2b4d80281e7}" enabled="0" method="" siteId="{413c6f2c-219a-4692-97d3-f2b4d80281e7}" removed="1"/>
  <clbl:label id="{ae29e37d-a8a4-4222-a804-8a2bb3536c03}" enabled="1" method="Standard" siteId="{cb2bab3d-7d90-44ea-9e31-531011b1213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PWC 2026_Large Group Registrati</vt:lpstr>
      <vt:lpstr>Summary Ticket Count</vt:lpstr>
      <vt:lpstr>Registration Details</vt:lpstr>
      <vt:lpstr>Drop 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Fukuhara, Scott</dc:creator>
  <cp:lastModifiedBy>Mary Economy</cp:lastModifiedBy>
  <dcterms:created xsi:type="dcterms:W3CDTF">2025-11-26T19:49:39Z</dcterms:created>
  <dcterms:modified xsi:type="dcterms:W3CDTF">2025-12-02T21:13:02Z</dcterms:modified>
</cp:coreProperties>
</file>